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5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54" i="1" l="1"/>
  <c r="F54" i="1"/>
  <c r="D54" i="1"/>
  <c r="C54" i="1"/>
  <c r="G51" i="1"/>
  <c r="F51" i="1"/>
  <c r="D51" i="1"/>
  <c r="C51" i="1"/>
  <c r="J48" i="1"/>
  <c r="I48" i="1"/>
  <c r="G48" i="1"/>
  <c r="F48" i="1"/>
  <c r="D48" i="1"/>
  <c r="C48" i="1"/>
  <c r="G45" i="1"/>
  <c r="F45" i="1"/>
  <c r="D45" i="1"/>
  <c r="C45" i="1"/>
  <c r="G42" i="1"/>
  <c r="F42" i="1"/>
  <c r="D42" i="1"/>
  <c r="C42" i="1"/>
  <c r="G39" i="1"/>
  <c r="F39" i="1"/>
  <c r="D39" i="1"/>
  <c r="C39" i="1"/>
  <c r="G36" i="1"/>
  <c r="F36" i="1"/>
  <c r="D36" i="1"/>
  <c r="C36" i="1"/>
  <c r="G33" i="1"/>
  <c r="F33" i="1"/>
  <c r="D33" i="1"/>
  <c r="C33" i="1"/>
  <c r="G30" i="1"/>
  <c r="F30" i="1"/>
  <c r="D30" i="1"/>
  <c r="C30" i="1"/>
  <c r="G27" i="1"/>
  <c r="F27" i="1"/>
  <c r="D27" i="1"/>
  <c r="C27" i="1"/>
  <c r="G24" i="1"/>
  <c r="F24" i="1"/>
  <c r="D24" i="1"/>
  <c r="C24" i="1"/>
  <c r="G21" i="1"/>
  <c r="F21" i="1"/>
  <c r="D21" i="1"/>
  <c r="C21" i="1"/>
  <c r="J18" i="1"/>
  <c r="I18" i="1"/>
  <c r="G18" i="1"/>
  <c r="F18" i="1"/>
  <c r="D18" i="1"/>
  <c r="C18" i="1"/>
  <c r="G15" i="1"/>
  <c r="F15" i="1"/>
  <c r="D15" i="1"/>
  <c r="C15" i="1"/>
  <c r="G12" i="1"/>
  <c r="F12" i="1"/>
  <c r="D12" i="1"/>
  <c r="C12" i="1"/>
  <c r="G9" i="1"/>
  <c r="F9" i="1"/>
  <c r="D9" i="1"/>
  <c r="C9" i="1"/>
</calcChain>
</file>

<file path=xl/sharedStrings.xml><?xml version="1.0" encoding="utf-8"?>
<sst xmlns="http://schemas.openxmlformats.org/spreadsheetml/2006/main" count="46" uniqueCount="43">
  <si>
    <t>11.5. Resoluciones dictadas en los Tribunales de Apelación, Juzgados de Primera Instancia y de Paz, según Circunscripción Judicial. Año 2019</t>
  </si>
  <si>
    <t>Circunscripción Judicial</t>
  </si>
  <si>
    <t>Tribunales de Apelación</t>
  </si>
  <si>
    <r>
      <t>Juzgados de 1</t>
    </r>
    <r>
      <rPr>
        <vertAlign val="superscript"/>
        <sz val="10"/>
        <rFont val="Times New Roman"/>
        <family val="1"/>
      </rPr>
      <t xml:space="preserve">ra </t>
    </r>
    <r>
      <rPr>
        <sz val="10"/>
        <rFont val="Times New Roman"/>
        <family val="1"/>
      </rPr>
      <t xml:space="preserve">Instancia </t>
    </r>
  </si>
  <si>
    <t>Juzgados de Paz</t>
  </si>
  <si>
    <t>Acuerdos y Sentencias</t>
  </si>
  <si>
    <t>Autos Interlocutorios</t>
  </si>
  <si>
    <t>Sentencias Definitivas</t>
  </si>
  <si>
    <r>
      <t>1</t>
    </r>
    <r>
      <rPr>
        <vertAlign val="superscript"/>
        <sz val="10"/>
        <rFont val="Times New Roman"/>
        <family val="1"/>
      </rPr>
      <t xml:space="preserve">ra </t>
    </r>
    <r>
      <rPr>
        <sz val="10"/>
        <rFont val="Times New Roman"/>
        <family val="1"/>
      </rPr>
      <t>Circunscripción de La Capital</t>
    </r>
  </si>
  <si>
    <t>de La Capital</t>
  </si>
  <si>
    <r>
      <t>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Circunscripción</t>
    </r>
  </si>
  <si>
    <t>de Guairá</t>
  </si>
  <si>
    <r>
      <t>3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</t>
    </r>
  </si>
  <si>
    <t>de Itapúa</t>
  </si>
  <si>
    <r>
      <t>4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</t>
    </r>
  </si>
  <si>
    <r>
      <t>de Concepción</t>
    </r>
    <r>
      <rPr>
        <vertAlign val="superscript"/>
        <sz val="11"/>
        <rFont val="Times New Roman"/>
        <family val="1"/>
      </rPr>
      <t>1/</t>
    </r>
  </si>
  <si>
    <r>
      <t>5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</t>
    </r>
  </si>
  <si>
    <t>de Amambay</t>
  </si>
  <si>
    <r>
      <t>6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</t>
    </r>
  </si>
  <si>
    <t>de Alto Paraná</t>
  </si>
  <si>
    <r>
      <t>7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Circunscripción</t>
    </r>
  </si>
  <si>
    <t>de Caaguazú</t>
  </si>
  <si>
    <r>
      <t>8</t>
    </r>
    <r>
      <rPr>
        <vertAlign val="superscript"/>
        <sz val="10"/>
        <rFont val="Times New Roman"/>
        <family val="1"/>
      </rPr>
      <t>va</t>
    </r>
    <r>
      <rPr>
        <sz val="10"/>
        <rFont val="Times New Roman"/>
        <family val="1"/>
      </rPr>
      <t xml:space="preserve"> Circunscripción</t>
    </r>
  </si>
  <si>
    <t>de Ñeembucú</t>
  </si>
  <si>
    <r>
      <t>9</t>
    </r>
    <r>
      <rPr>
        <vertAlign val="superscript"/>
        <sz val="10"/>
        <rFont val="Times New Roman"/>
        <family val="1"/>
      </rPr>
      <t>na</t>
    </r>
    <r>
      <rPr>
        <sz val="10"/>
        <rFont val="Times New Roman"/>
        <family val="1"/>
      </rPr>
      <t xml:space="preserve"> Circunscripción</t>
    </r>
  </si>
  <si>
    <t>de Misiones</t>
  </si>
  <si>
    <r>
      <t>10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Circunscripción</t>
    </r>
  </si>
  <si>
    <t>de Paraguarí</t>
  </si>
  <si>
    <r>
      <t>11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 Circunscripción</t>
    </r>
  </si>
  <si>
    <t>de Caazapá</t>
  </si>
  <si>
    <r>
      <t>12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Circunscripción</t>
    </r>
  </si>
  <si>
    <t>de San Pedro</t>
  </si>
  <si>
    <r>
      <t>13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</t>
    </r>
  </si>
  <si>
    <t>de Cordillera</t>
  </si>
  <si>
    <r>
      <t>14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</t>
    </r>
  </si>
  <si>
    <t>de Pte. Hayes y Boquerón</t>
  </si>
  <si>
    <r>
      <t>15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</t>
    </r>
  </si>
  <si>
    <t>de Canindeyú</t>
  </si>
  <si>
    <r>
      <t>16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</t>
    </r>
  </si>
  <si>
    <t>de Central</t>
  </si>
  <si>
    <r>
      <t>1/ Incluye la 18</t>
    </r>
    <r>
      <rPr>
        <vertAlign val="superscript"/>
        <sz val="9"/>
        <rFont val="Times New Roman"/>
        <family val="1"/>
      </rPr>
      <t>va</t>
    </r>
    <r>
      <rPr>
        <sz val="9"/>
        <rFont val="Times New Roman"/>
        <family val="1"/>
      </rPr>
      <t xml:space="preserve"> Circunscripción de Alto Paraguay.</t>
    </r>
  </si>
  <si>
    <r>
      <t>Fuente:</t>
    </r>
    <r>
      <rPr>
        <sz val="9"/>
        <rFont val="Times New Roman"/>
        <family val="1"/>
      </rPr>
      <t xml:space="preserve"> Corte Suprema de Justicia.</t>
    </r>
  </si>
  <si>
    <t>Actualizado por Juan Núñez 04082020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</si>
</sst>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166" fontId="17" fillId="12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7" fillId="16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7" fillId="20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2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8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32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6" fillId="2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166" fontId="11" fillId="6" borderId="4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7" fillId="47" borderId="16" applyNumberFormat="0" applyAlignment="0" applyProtection="0"/>
    <xf numFmtId="166" fontId="37" fillId="47" borderId="16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166" fontId="13" fillId="7" borderId="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8" fillId="48" borderId="17" applyNumberFormat="0" applyAlignment="0" applyProtection="0"/>
    <xf numFmtId="166" fontId="38" fillId="48" borderId="17" applyNumberFormat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166" fontId="12" fillId="0" borderId="6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167" fontId="34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17" fillId="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166" fontId="17" fillId="13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17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21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29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166" fontId="9" fillId="5" borderId="4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35" fillId="38" borderId="16" applyNumberFormat="0" applyAlignment="0" applyProtection="0"/>
    <xf numFmtId="166" fontId="35" fillId="38" borderId="16" applyNumberFormat="0" applyAlignment="0" applyProtection="0"/>
    <xf numFmtId="0" fontId="1" fillId="0" borderId="0" applyNumberFormat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ill="0" applyBorder="0" applyAlignment="0" applyProtection="0"/>
    <xf numFmtId="166" fontId="34" fillId="0" borderId="0" applyNumberFormat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ill="0" applyBorder="0" applyAlignment="0" applyProtection="0"/>
    <xf numFmtId="166" fontId="34" fillId="0" borderId="0" applyFont="0" applyFill="0" applyBorder="0" applyAlignment="0" applyProtection="0"/>
    <xf numFmtId="170" fontId="34" fillId="0" borderId="0" applyFill="0" applyBorder="0" applyAlignment="0" applyProtection="0"/>
    <xf numFmtId="171" fontId="34" fillId="0" borderId="0" applyFill="0" applyBorder="0" applyAlignment="0" applyProtection="0"/>
    <xf numFmtId="172" fontId="34" fillId="0" borderId="0" applyFill="0" applyBorder="0" applyAlignment="0" applyProtection="0"/>
    <xf numFmtId="173" fontId="34" fillId="0" borderId="0" applyFont="0" applyFill="0" applyBorder="0" applyAlignment="0" applyProtection="0"/>
    <xf numFmtId="0" fontId="41" fillId="53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66" fontId="7" fillId="3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4" fillId="0" borderId="0" applyFill="0" applyBorder="0" applyAlignment="0" applyProtection="0"/>
    <xf numFmtId="175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6" fontId="34" fillId="0" borderId="0" applyFill="0" applyBorder="0" applyAlignment="0" applyProtection="0"/>
    <xf numFmtId="41" fontId="20" fillId="0" borderId="0" applyFont="0" applyFill="0" applyBorder="0" applyAlignment="0" applyProtection="0"/>
    <xf numFmtId="176" fontId="34" fillId="0" borderId="0" applyFill="0" applyBorder="0" applyAlignment="0" applyProtection="0"/>
    <xf numFmtId="177" fontId="34" fillId="0" borderId="0" applyFill="0" applyBorder="0" applyAlignment="0" applyProtection="0"/>
    <xf numFmtId="176" fontId="34" fillId="0" borderId="0" applyFill="0" applyBorder="0" applyAlignment="0" applyProtection="0"/>
    <xf numFmtId="41" fontId="48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4" fillId="0" borderId="0" applyFill="0" applyBorder="0" applyAlignment="0" applyProtection="0"/>
    <xf numFmtId="175" fontId="34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ill="0" applyBorder="0" applyAlignment="0" applyProtection="0"/>
    <xf numFmtId="182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ill="0" applyBorder="0" applyAlignment="0" applyProtection="0"/>
    <xf numFmtId="43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84" fontId="34" fillId="0" borderId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ill="0" applyBorder="0" applyAlignment="0" applyProtection="0"/>
    <xf numFmtId="182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4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ill="0" applyBorder="0" applyAlignment="0" applyProtection="0"/>
    <xf numFmtId="182" fontId="34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2" fontId="34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4" fillId="0" borderId="0" applyFill="0" applyBorder="0" applyAlignment="0" applyProtection="0"/>
    <xf numFmtId="180" fontId="1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0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2" fontId="34" fillId="0" borderId="0" applyFill="0" applyBorder="0" applyAlignment="0" applyProtection="0"/>
    <xf numFmtId="190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0" fontId="51" fillId="0" borderId="0" applyNumberFormat="0" applyBorder="0" applyProtection="0"/>
    <xf numFmtId="19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6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166" fontId="8" fillId="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37" fontId="50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2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37" fontId="50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20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4" fillId="55" borderId="19" applyNumberFormat="0" applyFont="0" applyAlignment="0" applyProtection="0"/>
    <xf numFmtId="166" fontId="34" fillId="55" borderId="19" applyNumberFormat="0" applyFont="0" applyAlignment="0" applyProtection="0"/>
    <xf numFmtId="166" fontId="34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0" fontId="32" fillId="55" borderId="19" applyNumberFormat="0" applyFont="0" applyAlignment="0" applyProtection="0"/>
    <xf numFmtId="166" fontId="32" fillId="55" borderId="19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166" fontId="10" fillId="6" borderId="5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61" fillId="47" borderId="20" applyNumberFormat="0" applyAlignment="0" applyProtection="0"/>
    <xf numFmtId="166" fontId="61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166" fontId="3" fillId="0" borderId="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166" fontId="4" fillId="0" borderId="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7" fillId="0" borderId="22" applyNumberFormat="0" applyFill="0" applyAlignment="0" applyProtection="0"/>
    <xf numFmtId="166" fontId="67" fillId="0" borderId="22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166" fontId="5" fillId="0" borderId="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40" fillId="0" borderId="23" applyNumberFormat="0" applyFill="0" applyAlignment="0" applyProtection="0"/>
    <xf numFmtId="166" fontId="40" fillId="0" borderId="23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166" fontId="16" fillId="0" borderId="9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  <xf numFmtId="0" fontId="68" fillId="0" borderId="24" applyNumberFormat="0" applyFill="0" applyAlignment="0" applyProtection="0"/>
    <xf numFmtId="166" fontId="68" fillId="0" borderId="24" applyNumberFormat="0" applyFill="0" applyAlignment="0" applyProtection="0"/>
  </cellStyleXfs>
  <cellXfs count="31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0" fillId="0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/>
    <xf numFmtId="0" fontId="20" fillId="0" borderId="0" xfId="0" applyFont="1" applyFill="1" applyAlignment="1">
      <alignment horizontal="left" indent="3"/>
    </xf>
    <xf numFmtId="37" fontId="20" fillId="0" borderId="0" xfId="0" applyNumberFormat="1" applyFont="1" applyFill="1"/>
    <xf numFmtId="0" fontId="20" fillId="0" borderId="0" xfId="0" applyFont="1" applyFill="1" applyAlignment="1"/>
    <xf numFmtId="0" fontId="26" fillId="0" borderId="0" xfId="0" applyFont="1" applyFill="1"/>
    <xf numFmtId="3" fontId="20" fillId="0" borderId="0" xfId="0" applyNumberFormat="1" applyFont="1" applyFill="1" applyAlignment="1">
      <alignment horizontal="right" indent="2"/>
    </xf>
    <xf numFmtId="3" fontId="20" fillId="0" borderId="0" xfId="0" applyNumberFormat="1" applyFont="1" applyFill="1" applyAlignment="1">
      <alignment horizontal="right" indent="3"/>
    </xf>
    <xf numFmtId="0" fontId="25" fillId="0" borderId="0" xfId="0" applyFont="1" applyFill="1" applyBorder="1"/>
    <xf numFmtId="0" fontId="20" fillId="0" borderId="15" xfId="0" applyFont="1" applyFill="1" applyBorder="1"/>
    <xf numFmtId="164" fontId="20" fillId="0" borderId="15" xfId="0" applyNumberFormat="1" applyFont="1" applyFill="1" applyBorder="1" applyAlignment="1">
      <alignment horizontal="right"/>
    </xf>
    <xf numFmtId="164" fontId="20" fillId="0" borderId="15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/>
    <xf numFmtId="0" fontId="28" fillId="0" borderId="0" xfId="0" applyFont="1" applyFill="1"/>
    <xf numFmtId="0" fontId="30" fillId="0" borderId="0" xfId="0" applyFont="1" applyFill="1" applyAlignment="1" applyProtection="1">
      <alignment horizontal="left"/>
    </xf>
    <xf numFmtId="3" fontId="22" fillId="0" borderId="0" xfId="0" applyNumberFormat="1" applyFont="1" applyFill="1"/>
    <xf numFmtId="0" fontId="31" fillId="0" borderId="0" xfId="0" applyFont="1" applyFill="1"/>
    <xf numFmtId="0" fontId="20" fillId="0" borderId="10" xfId="0" applyFont="1" applyFill="1" applyBorder="1" applyAlignment="1">
      <alignment horizontal="left" vertical="center" wrapText="1" indent="3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63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39.7109375" style="5" customWidth="1"/>
    <col min="3" max="3" width="11.42578125" style="5" customWidth="1"/>
    <col min="4" max="4" width="13.42578125" style="5" customWidth="1"/>
    <col min="5" max="5" width="2.28515625" style="5" customWidth="1"/>
    <col min="6" max="6" width="13" style="5" customWidth="1"/>
    <col min="7" max="7" width="14.42578125" style="5" customWidth="1"/>
    <col min="8" max="8" width="2.28515625" style="5" customWidth="1"/>
    <col min="9" max="9" width="12.140625" style="5" customWidth="1"/>
    <col min="10" max="10" width="13.85546875" style="5" customWidth="1"/>
    <col min="11" max="16384" width="11.42578125" style="5"/>
  </cols>
  <sheetData>
    <row r="1" spans="1:12" s="2" customFormat="1">
      <c r="A1" s="1"/>
    </row>
    <row r="2" spans="1:12" s="3" customFormat="1" ht="15" customHeight="1">
      <c r="B2" s="3" t="s">
        <v>0</v>
      </c>
    </row>
    <row r="3" spans="1:12" ht="5.0999999999999996" customHeight="1">
      <c r="B3" s="3"/>
      <c r="C3" s="3"/>
      <c r="D3" s="3"/>
      <c r="E3" s="3"/>
      <c r="F3" s="3"/>
      <c r="G3" s="3"/>
      <c r="H3" s="3"/>
      <c r="I3" s="3"/>
      <c r="J3" s="3"/>
    </row>
    <row r="4" spans="1:12" ht="17.25" customHeight="1">
      <c r="A4" s="6"/>
      <c r="B4" s="27" t="s">
        <v>1</v>
      </c>
      <c r="C4" s="28" t="s">
        <v>2</v>
      </c>
      <c r="D4" s="29"/>
      <c r="E4" s="7"/>
      <c r="F4" s="28" t="s">
        <v>3</v>
      </c>
      <c r="G4" s="29"/>
      <c r="H4" s="7"/>
      <c r="I4" s="28" t="s">
        <v>4</v>
      </c>
      <c r="J4" s="29"/>
    </row>
    <row r="5" spans="1:12" ht="12.75" customHeight="1">
      <c r="A5" s="6"/>
      <c r="B5" s="27"/>
      <c r="C5" s="30" t="s">
        <v>5</v>
      </c>
      <c r="D5" s="30" t="s">
        <v>6</v>
      </c>
      <c r="E5" s="8"/>
      <c r="F5" s="30" t="s">
        <v>7</v>
      </c>
      <c r="G5" s="30" t="s">
        <v>6</v>
      </c>
      <c r="H5" s="8"/>
      <c r="I5" s="30" t="s">
        <v>7</v>
      </c>
      <c r="J5" s="30" t="s">
        <v>6</v>
      </c>
    </row>
    <row r="6" spans="1:12" ht="16.5">
      <c r="B6" s="27"/>
      <c r="C6" s="30"/>
      <c r="D6" s="30"/>
      <c r="E6" s="9"/>
      <c r="F6" s="30"/>
      <c r="G6" s="30"/>
      <c r="H6" s="9"/>
      <c r="I6" s="30"/>
      <c r="J6" s="30"/>
      <c r="L6" s="10"/>
    </row>
    <row r="7" spans="1:12" ht="5.0999999999999996" customHeight="1">
      <c r="A7" s="11"/>
      <c r="B7" s="12"/>
      <c r="C7" s="13"/>
      <c r="D7" s="13"/>
      <c r="E7" s="13"/>
      <c r="F7" s="3"/>
      <c r="G7" s="3"/>
      <c r="H7" s="3"/>
      <c r="I7" s="3"/>
      <c r="J7" s="3"/>
    </row>
    <row r="8" spans="1:12" ht="15.75" customHeight="1">
      <c r="A8" s="11"/>
      <c r="B8" s="12" t="s">
        <v>8</v>
      </c>
      <c r="C8" s="14"/>
      <c r="D8" s="14"/>
      <c r="E8" s="14"/>
      <c r="F8" s="14"/>
      <c r="G8" s="14"/>
      <c r="H8" s="14"/>
      <c r="I8" s="14"/>
      <c r="J8" s="14"/>
    </row>
    <row r="9" spans="1:12" ht="12.75">
      <c r="A9" s="15"/>
      <c r="B9" s="12" t="s">
        <v>9</v>
      </c>
      <c r="C9" s="16">
        <f>2289+726+576+386+142+293</f>
        <v>4412</v>
      </c>
      <c r="D9" s="16">
        <f>956+282+2203+4401+2419+6583</f>
        <v>16844</v>
      </c>
      <c r="E9" s="14"/>
      <c r="F9" s="16">
        <f>6822+944+1447+3209+12152</f>
        <v>24574</v>
      </c>
      <c r="G9" s="16">
        <f>27172+1961+3461+17368+9424</f>
        <v>59386</v>
      </c>
      <c r="H9" s="14"/>
      <c r="I9" s="16">
        <v>41971</v>
      </c>
      <c r="J9" s="16">
        <v>55767</v>
      </c>
    </row>
    <row r="10" spans="1:12" ht="4.5" customHeight="1">
      <c r="A10" s="11"/>
      <c r="B10" s="12"/>
      <c r="C10" s="16"/>
      <c r="D10" s="16"/>
      <c r="E10" s="16"/>
      <c r="F10" s="16"/>
      <c r="G10" s="16"/>
      <c r="H10" s="17"/>
      <c r="I10" s="16"/>
      <c r="J10" s="16"/>
    </row>
    <row r="11" spans="1:12" ht="15.75">
      <c r="A11" s="11"/>
      <c r="B11" s="12" t="s">
        <v>10</v>
      </c>
      <c r="C11" s="16"/>
      <c r="D11" s="16"/>
      <c r="E11" s="16"/>
      <c r="F11" s="16"/>
      <c r="G11" s="16"/>
      <c r="H11" s="17"/>
      <c r="I11" s="16"/>
      <c r="J11" s="16"/>
    </row>
    <row r="12" spans="1:12" ht="12.75" customHeight="1">
      <c r="A12" s="11"/>
      <c r="B12" s="12" t="s">
        <v>11</v>
      </c>
      <c r="C12" s="16">
        <f>30+41+24+22</f>
        <v>117</v>
      </c>
      <c r="D12" s="16">
        <f>65+70+303+264</f>
        <v>702</v>
      </c>
      <c r="E12" s="16"/>
      <c r="F12" s="16">
        <f>30+153+799+1150</f>
        <v>2132</v>
      </c>
      <c r="G12" s="16">
        <f>2018+1005+301+5018</f>
        <v>8342</v>
      </c>
      <c r="H12" s="17"/>
      <c r="I12" s="16">
        <v>1405</v>
      </c>
      <c r="J12" s="16">
        <v>3677</v>
      </c>
    </row>
    <row r="13" spans="1:12" ht="4.5" customHeight="1">
      <c r="A13" s="11"/>
      <c r="B13" s="12"/>
      <c r="C13" s="16"/>
      <c r="D13" s="16"/>
      <c r="E13" s="16"/>
      <c r="F13" s="16"/>
      <c r="G13" s="16"/>
      <c r="H13" s="17"/>
      <c r="I13" s="16"/>
      <c r="J13" s="16"/>
    </row>
    <row r="14" spans="1:12" ht="15.75">
      <c r="A14" s="15"/>
      <c r="B14" s="12" t="s">
        <v>12</v>
      </c>
      <c r="C14" s="16"/>
      <c r="D14" s="16"/>
      <c r="E14" s="16"/>
      <c r="F14" s="16"/>
      <c r="G14" s="16"/>
      <c r="H14" s="17"/>
      <c r="I14" s="16"/>
      <c r="J14" s="16"/>
    </row>
    <row r="15" spans="1:12" ht="12.75">
      <c r="A15" s="11"/>
      <c r="B15" s="12" t="s">
        <v>13</v>
      </c>
      <c r="C15" s="16">
        <f>225+146+63+73</f>
        <v>507</v>
      </c>
      <c r="D15" s="16">
        <f>276+84+440+1285</f>
        <v>2085</v>
      </c>
      <c r="E15" s="16"/>
      <c r="F15" s="16">
        <f>133+190+1934+3632</f>
        <v>5889</v>
      </c>
      <c r="G15" s="16">
        <f>7497+1155+429+6282</f>
        <v>15363</v>
      </c>
      <c r="H15" s="17"/>
      <c r="I15" s="16">
        <v>1899</v>
      </c>
      <c r="J15" s="16">
        <v>5759</v>
      </c>
    </row>
    <row r="16" spans="1:12" ht="4.5" customHeight="1">
      <c r="A16" s="11"/>
      <c r="B16" s="12"/>
      <c r="C16" s="16"/>
      <c r="D16" s="16"/>
      <c r="E16" s="16"/>
      <c r="F16" s="16"/>
      <c r="G16" s="16"/>
      <c r="H16" s="17"/>
      <c r="I16" s="16"/>
      <c r="J16" s="16"/>
    </row>
    <row r="17" spans="1:10" ht="15.75">
      <c r="A17" s="3"/>
      <c r="B17" s="12" t="s">
        <v>14</v>
      </c>
      <c r="C17" s="16"/>
      <c r="D17" s="16"/>
      <c r="E17" s="16"/>
      <c r="F17" s="16"/>
      <c r="G17" s="16"/>
      <c r="H17" s="17"/>
      <c r="I17" s="16"/>
      <c r="J17" s="16"/>
    </row>
    <row r="18" spans="1:10" ht="18">
      <c r="A18" s="3"/>
      <c r="B18" s="12" t="s">
        <v>15</v>
      </c>
      <c r="C18" s="16">
        <f>21+135+3</f>
        <v>159</v>
      </c>
      <c r="D18" s="16">
        <f>49+451+53</f>
        <v>553</v>
      </c>
      <c r="E18" s="16"/>
      <c r="F18" s="16">
        <f>0+224+34+677+1292+30</f>
        <v>2257</v>
      </c>
      <c r="G18" s="16">
        <f>1921+149+646+59+4936+146</f>
        <v>7857</v>
      </c>
      <c r="H18" s="17"/>
      <c r="I18" s="16">
        <f>749+25</f>
        <v>774</v>
      </c>
      <c r="J18" s="16">
        <f>2226+54</f>
        <v>2280</v>
      </c>
    </row>
    <row r="19" spans="1:10" ht="4.5" customHeight="1">
      <c r="A19" s="18"/>
      <c r="B19" s="12"/>
      <c r="C19" s="16"/>
      <c r="D19" s="16"/>
      <c r="E19" s="16"/>
      <c r="F19" s="16"/>
      <c r="G19" s="16"/>
      <c r="H19" s="17"/>
      <c r="I19" s="16"/>
      <c r="J19" s="16"/>
    </row>
    <row r="20" spans="1:10" ht="15.75">
      <c r="A20" s="11"/>
      <c r="B20" s="12" t="s">
        <v>16</v>
      </c>
      <c r="C20" s="16"/>
      <c r="D20" s="16"/>
      <c r="E20" s="16"/>
      <c r="F20" s="16"/>
      <c r="G20" s="16"/>
      <c r="H20" s="17"/>
      <c r="I20" s="16"/>
      <c r="J20" s="16"/>
    </row>
    <row r="21" spans="1:10">
      <c r="B21" s="12" t="s">
        <v>17</v>
      </c>
      <c r="C21" s="16">
        <f>6+26+107</f>
        <v>139</v>
      </c>
      <c r="D21" s="16">
        <f>577+35+45</f>
        <v>657</v>
      </c>
      <c r="E21" s="16"/>
      <c r="F21" s="16">
        <f>140+542+969</f>
        <v>1651</v>
      </c>
      <c r="G21" s="16">
        <f>2138+948+6629</f>
        <v>9715</v>
      </c>
      <c r="H21" s="17"/>
      <c r="I21" s="16">
        <v>1276</v>
      </c>
      <c r="J21" s="16">
        <v>1905</v>
      </c>
    </row>
    <row r="22" spans="1:10" ht="4.5" customHeight="1">
      <c r="B22" s="12"/>
      <c r="C22" s="16"/>
      <c r="D22" s="16"/>
      <c r="E22" s="16"/>
      <c r="F22" s="16"/>
      <c r="G22" s="16"/>
      <c r="H22" s="17"/>
      <c r="I22" s="16"/>
      <c r="J22" s="16"/>
    </row>
    <row r="23" spans="1:10" ht="16.5">
      <c r="B23" s="12" t="s">
        <v>18</v>
      </c>
      <c r="C23" s="16"/>
      <c r="D23" s="16"/>
      <c r="E23" s="16"/>
      <c r="F23" s="16"/>
      <c r="G23" s="16"/>
      <c r="H23" s="17"/>
      <c r="I23" s="16"/>
      <c r="J23" s="16"/>
    </row>
    <row r="24" spans="1:10">
      <c r="B24" s="12" t="s">
        <v>19</v>
      </c>
      <c r="C24" s="16">
        <f>207+103+67+90</f>
        <v>467</v>
      </c>
      <c r="D24" s="16">
        <f>267+200+653+1171</f>
        <v>2291</v>
      </c>
      <c r="E24" s="16"/>
      <c r="F24" s="16">
        <f>395+215+3266+2360</f>
        <v>6236</v>
      </c>
      <c r="G24" s="16">
        <f>5324+3505+1205+20115</f>
        <v>30149</v>
      </c>
      <c r="H24" s="17"/>
      <c r="I24" s="16">
        <v>2744</v>
      </c>
      <c r="J24" s="16">
        <v>6535</v>
      </c>
    </row>
    <row r="25" spans="1:10" ht="4.5" customHeight="1">
      <c r="B25" s="12"/>
      <c r="C25" s="16"/>
      <c r="D25" s="16"/>
      <c r="E25" s="16"/>
      <c r="F25" s="16"/>
      <c r="G25" s="16"/>
      <c r="H25" s="17"/>
      <c r="I25" s="16"/>
      <c r="J25" s="16"/>
    </row>
    <row r="26" spans="1:10" ht="16.5">
      <c r="B26" s="12" t="s">
        <v>20</v>
      </c>
      <c r="C26" s="16"/>
      <c r="D26" s="16"/>
      <c r="E26" s="16"/>
      <c r="F26" s="16"/>
      <c r="G26" s="16"/>
      <c r="H26" s="17"/>
      <c r="I26" s="16"/>
      <c r="J26" s="16"/>
    </row>
    <row r="27" spans="1:10">
      <c r="B27" s="12" t="s">
        <v>21</v>
      </c>
      <c r="C27" s="16">
        <f>22+117</f>
        <v>139</v>
      </c>
      <c r="D27" s="16">
        <f>736+65</f>
        <v>801</v>
      </c>
      <c r="E27" s="16"/>
      <c r="F27" s="16">
        <f>97+54+1549+1995</f>
        <v>3695</v>
      </c>
      <c r="G27" s="16">
        <f>4960+2509+254+8474</f>
        <v>16197</v>
      </c>
      <c r="H27" s="17"/>
      <c r="I27" s="16">
        <v>782</v>
      </c>
      <c r="J27" s="16">
        <v>3474</v>
      </c>
    </row>
    <row r="28" spans="1:10" ht="4.5" customHeight="1">
      <c r="B28" s="12"/>
      <c r="C28" s="16"/>
      <c r="D28" s="16"/>
      <c r="E28" s="16"/>
      <c r="F28" s="16"/>
      <c r="G28" s="16"/>
      <c r="H28" s="17"/>
      <c r="I28" s="16"/>
      <c r="J28" s="16"/>
    </row>
    <row r="29" spans="1:10" ht="16.5">
      <c r="B29" s="12" t="s">
        <v>22</v>
      </c>
      <c r="C29" s="16"/>
      <c r="D29" s="16"/>
      <c r="E29" s="16"/>
      <c r="F29" s="16"/>
      <c r="G29" s="16"/>
      <c r="H29" s="17"/>
      <c r="I29" s="16"/>
      <c r="J29" s="16"/>
    </row>
    <row r="30" spans="1:10">
      <c r="B30" s="12" t="s">
        <v>23</v>
      </c>
      <c r="C30" s="16">
        <f>19+27</f>
        <v>46</v>
      </c>
      <c r="D30" s="16">
        <f>156+22</f>
        <v>178</v>
      </c>
      <c r="E30" s="16"/>
      <c r="F30" s="16">
        <f>38+488+449</f>
        <v>975</v>
      </c>
      <c r="G30" s="16">
        <f>1055+664+2978</f>
        <v>4697</v>
      </c>
      <c r="H30" s="17"/>
      <c r="I30" s="16">
        <v>186</v>
      </c>
      <c r="J30" s="16">
        <v>1373</v>
      </c>
    </row>
    <row r="31" spans="1:10" ht="4.5" customHeight="1">
      <c r="B31" s="12"/>
      <c r="C31" s="16"/>
      <c r="D31" s="16"/>
      <c r="E31" s="16"/>
      <c r="F31" s="16"/>
      <c r="G31" s="16"/>
      <c r="H31" s="17"/>
      <c r="I31" s="16"/>
      <c r="J31" s="16"/>
    </row>
    <row r="32" spans="1:10" ht="16.5">
      <c r="B32" s="12" t="s">
        <v>24</v>
      </c>
      <c r="C32" s="16"/>
      <c r="D32" s="16"/>
      <c r="E32" s="16"/>
      <c r="F32" s="16"/>
      <c r="G32" s="16"/>
      <c r="H32" s="17"/>
      <c r="I32" s="16"/>
      <c r="J32" s="16"/>
    </row>
    <row r="33" spans="2:10">
      <c r="B33" s="12" t="s">
        <v>25</v>
      </c>
      <c r="C33" s="16">
        <f>15+61</f>
        <v>76</v>
      </c>
      <c r="D33" s="16">
        <f>258+54</f>
        <v>312</v>
      </c>
      <c r="E33" s="16"/>
      <c r="F33" s="16">
        <f>429+88+834+920</f>
        <v>2271</v>
      </c>
      <c r="G33" s="16">
        <f>1459+810+261+4382</f>
        <v>6912</v>
      </c>
      <c r="H33" s="17"/>
      <c r="I33" s="16">
        <v>736</v>
      </c>
      <c r="J33" s="16">
        <v>2113</v>
      </c>
    </row>
    <row r="34" spans="2:10" ht="4.5" customHeight="1">
      <c r="B34" s="12"/>
      <c r="C34" s="16"/>
      <c r="D34" s="16"/>
      <c r="E34" s="16"/>
      <c r="F34" s="16"/>
      <c r="G34" s="16"/>
      <c r="H34" s="17"/>
      <c r="I34" s="16"/>
      <c r="J34" s="16"/>
    </row>
    <row r="35" spans="2:10" ht="16.5">
      <c r="B35" s="12" t="s">
        <v>26</v>
      </c>
      <c r="C35" s="16"/>
      <c r="D35" s="16"/>
      <c r="E35" s="16"/>
      <c r="F35" s="16"/>
      <c r="G35" s="16"/>
      <c r="H35" s="17"/>
      <c r="I35" s="16"/>
      <c r="J35" s="16"/>
    </row>
    <row r="36" spans="2:10">
      <c r="B36" s="12" t="s">
        <v>27</v>
      </c>
      <c r="C36" s="16">
        <f>13+63</f>
        <v>76</v>
      </c>
      <c r="D36" s="16">
        <f>425+34</f>
        <v>459</v>
      </c>
      <c r="E36" s="16"/>
      <c r="F36" s="16">
        <f>45+648+784</f>
        <v>1477</v>
      </c>
      <c r="G36" s="16">
        <f>2151+773+4430</f>
        <v>7354</v>
      </c>
      <c r="H36" s="17"/>
      <c r="I36" s="16">
        <v>659</v>
      </c>
      <c r="J36" s="16">
        <v>3113</v>
      </c>
    </row>
    <row r="37" spans="2:10" ht="4.5" customHeight="1">
      <c r="B37" s="12"/>
      <c r="C37" s="16"/>
      <c r="D37" s="16"/>
      <c r="E37" s="16"/>
      <c r="F37" s="16"/>
      <c r="G37" s="16"/>
      <c r="H37" s="17"/>
      <c r="I37" s="16"/>
      <c r="J37" s="16"/>
    </row>
    <row r="38" spans="2:10" ht="16.5">
      <c r="B38" s="12" t="s">
        <v>28</v>
      </c>
      <c r="C38" s="16"/>
      <c r="D38" s="16"/>
      <c r="E38" s="16"/>
      <c r="F38" s="16"/>
      <c r="G38" s="16"/>
      <c r="H38" s="17"/>
      <c r="I38" s="16"/>
      <c r="J38" s="16"/>
    </row>
    <row r="39" spans="2:10">
      <c r="B39" s="12" t="s">
        <v>29</v>
      </c>
      <c r="C39" s="16">
        <f>16+47</f>
        <v>63</v>
      </c>
      <c r="D39" s="16">
        <f>285+30</f>
        <v>315</v>
      </c>
      <c r="E39" s="16"/>
      <c r="F39" s="16">
        <f>93+437+613</f>
        <v>1143</v>
      </c>
      <c r="G39" s="16">
        <f>1272+576+2773</f>
        <v>4621</v>
      </c>
      <c r="H39" s="17"/>
      <c r="I39" s="16">
        <v>775</v>
      </c>
      <c r="J39" s="16">
        <v>1950</v>
      </c>
    </row>
    <row r="40" spans="2:10" ht="4.5" customHeight="1">
      <c r="B40" s="12"/>
      <c r="C40" s="16"/>
      <c r="D40" s="16"/>
      <c r="E40" s="16"/>
      <c r="F40" s="16"/>
      <c r="G40" s="16"/>
      <c r="H40" s="17"/>
      <c r="I40" s="16"/>
      <c r="J40" s="16"/>
    </row>
    <row r="41" spans="2:10" ht="16.5">
      <c r="B41" s="12" t="s">
        <v>30</v>
      </c>
      <c r="C41" s="16"/>
      <c r="D41" s="16"/>
      <c r="E41" s="16"/>
      <c r="F41" s="16"/>
      <c r="G41" s="16"/>
      <c r="H41" s="17"/>
      <c r="I41" s="16"/>
      <c r="J41" s="16"/>
    </row>
    <row r="42" spans="2:10">
      <c r="B42" s="12" t="s">
        <v>31</v>
      </c>
      <c r="C42" s="16">
        <f>80+15+45</f>
        <v>140</v>
      </c>
      <c r="D42" s="16">
        <f>199+13+308</f>
        <v>520</v>
      </c>
      <c r="E42" s="16"/>
      <c r="F42" s="16">
        <f>134+840+1109</f>
        <v>2083</v>
      </c>
      <c r="G42" s="16">
        <f>2603+1646+9625</f>
        <v>13874</v>
      </c>
      <c r="H42" s="17"/>
      <c r="I42" s="16">
        <v>1881</v>
      </c>
      <c r="J42" s="16">
        <v>3847</v>
      </c>
    </row>
    <row r="43" spans="2:10" ht="4.5" customHeight="1">
      <c r="B43" s="12"/>
      <c r="C43" s="16"/>
      <c r="D43" s="16"/>
      <c r="E43" s="16"/>
      <c r="F43" s="16"/>
      <c r="G43" s="16"/>
      <c r="H43" s="17"/>
      <c r="I43" s="16"/>
      <c r="J43" s="16"/>
    </row>
    <row r="44" spans="2:10" ht="16.5">
      <c r="B44" s="12" t="s">
        <v>32</v>
      </c>
      <c r="C44" s="16"/>
      <c r="D44" s="16"/>
      <c r="E44" s="16"/>
      <c r="F44" s="16"/>
      <c r="G44" s="16"/>
      <c r="H44" s="17"/>
      <c r="I44" s="16"/>
      <c r="J44" s="16"/>
    </row>
    <row r="45" spans="2:10">
      <c r="B45" s="12" t="s">
        <v>33</v>
      </c>
      <c r="C45" s="16">
        <f>46+51+102</f>
        <v>199</v>
      </c>
      <c r="D45" s="16">
        <f>209+58+281</f>
        <v>548</v>
      </c>
      <c r="E45" s="16"/>
      <c r="F45" s="16">
        <f>32+1293+1420</f>
        <v>2745</v>
      </c>
      <c r="G45" s="16">
        <f>4355+1264+5172</f>
        <v>10791</v>
      </c>
      <c r="H45" s="17"/>
      <c r="I45" s="16">
        <v>481</v>
      </c>
      <c r="J45" s="16">
        <v>5747</v>
      </c>
    </row>
    <row r="46" spans="2:10" ht="4.5" customHeight="1">
      <c r="B46" s="12"/>
      <c r="C46" s="16"/>
      <c r="D46" s="16"/>
      <c r="E46" s="16"/>
      <c r="F46" s="16"/>
      <c r="G46" s="16"/>
      <c r="H46" s="17"/>
      <c r="I46" s="16"/>
      <c r="J46" s="16"/>
    </row>
    <row r="47" spans="2:10" ht="16.5">
      <c r="B47" s="12" t="s">
        <v>34</v>
      </c>
      <c r="C47" s="16"/>
      <c r="D47" s="16"/>
      <c r="E47" s="16"/>
      <c r="F47" s="16"/>
      <c r="G47" s="16"/>
      <c r="H47" s="17"/>
      <c r="I47" s="16"/>
      <c r="J47" s="16"/>
    </row>
    <row r="48" spans="2:10">
      <c r="B48" s="12" t="s">
        <v>35</v>
      </c>
      <c r="C48" s="16">
        <f>65+9</f>
        <v>74</v>
      </c>
      <c r="D48" s="16">
        <f>167+93</f>
        <v>260</v>
      </c>
      <c r="E48" s="16"/>
      <c r="F48" s="16">
        <f>59+638+113+377+182</f>
        <v>1369</v>
      </c>
      <c r="G48" s="16">
        <f>708+427+259+105+1834+391</f>
        <v>3724</v>
      </c>
      <c r="H48" s="17"/>
      <c r="I48" s="16">
        <f>172+307</f>
        <v>479</v>
      </c>
      <c r="J48" s="16">
        <f>1294+500</f>
        <v>1794</v>
      </c>
    </row>
    <row r="49" spans="1:10" ht="4.5" customHeight="1">
      <c r="B49" s="12"/>
      <c r="C49" s="16"/>
      <c r="D49" s="16"/>
      <c r="E49" s="16"/>
      <c r="F49" s="16"/>
      <c r="G49" s="16"/>
      <c r="H49" s="17"/>
      <c r="I49" s="16"/>
      <c r="J49" s="16"/>
    </row>
    <row r="50" spans="1:10" ht="16.5">
      <c r="B50" s="12" t="s">
        <v>36</v>
      </c>
      <c r="C50" s="16"/>
      <c r="D50" s="16"/>
      <c r="E50" s="16"/>
      <c r="F50" s="16"/>
      <c r="G50" s="16"/>
      <c r="H50" s="17"/>
      <c r="I50" s="16"/>
      <c r="J50" s="16"/>
    </row>
    <row r="51" spans="1:10">
      <c r="B51" s="12" t="s">
        <v>37</v>
      </c>
      <c r="C51" s="16">
        <f>17+13+46</f>
        <v>76</v>
      </c>
      <c r="D51" s="16">
        <f>145+12+351</f>
        <v>508</v>
      </c>
      <c r="E51" s="16"/>
      <c r="F51" s="16">
        <f>238+220+621</f>
        <v>1079</v>
      </c>
      <c r="G51" s="16">
        <f>1073+482+3415</f>
        <v>4970</v>
      </c>
      <c r="H51" s="17"/>
      <c r="I51" s="16">
        <v>305</v>
      </c>
      <c r="J51" s="16">
        <v>395</v>
      </c>
    </row>
    <row r="52" spans="1:10" ht="4.5" customHeight="1">
      <c r="B52" s="12"/>
      <c r="C52" s="16"/>
      <c r="D52" s="16"/>
      <c r="E52" s="16"/>
      <c r="F52" s="16"/>
      <c r="G52" s="16"/>
      <c r="H52" s="17"/>
      <c r="I52" s="16"/>
      <c r="J52" s="16"/>
    </row>
    <row r="53" spans="1:10" ht="16.5">
      <c r="B53" s="12" t="s">
        <v>38</v>
      </c>
      <c r="C53" s="16"/>
      <c r="D53" s="16"/>
      <c r="E53" s="16"/>
      <c r="F53" s="16"/>
      <c r="G53" s="16"/>
      <c r="H53" s="17"/>
      <c r="I53" s="16"/>
      <c r="J53" s="16"/>
    </row>
    <row r="54" spans="1:10">
      <c r="B54" s="12" t="s">
        <v>39</v>
      </c>
      <c r="C54" s="16">
        <f>631+152+231</f>
        <v>1014</v>
      </c>
      <c r="D54" s="16">
        <f>1094+340+2260</f>
        <v>3694</v>
      </c>
      <c r="E54" s="16"/>
      <c r="F54" s="16">
        <f>880+448+8839+8708</f>
        <v>18875</v>
      </c>
      <c r="G54" s="16">
        <f>15105+7274+1975+27102</f>
        <v>51456</v>
      </c>
      <c r="H54" s="17"/>
      <c r="I54" s="16">
        <v>13061</v>
      </c>
      <c r="J54" s="16">
        <v>27842</v>
      </c>
    </row>
    <row r="55" spans="1:10" s="3" customFormat="1" ht="5.0999999999999996" customHeight="1" thickBot="1">
      <c r="A55" s="4"/>
      <c r="B55" s="19"/>
      <c r="C55" s="20"/>
      <c r="D55" s="20"/>
      <c r="E55" s="20"/>
      <c r="F55" s="20"/>
      <c r="G55" s="20"/>
      <c r="H55" s="20"/>
      <c r="I55" s="21"/>
      <c r="J55" s="21"/>
    </row>
    <row r="56" spans="1:10" s="3" customFormat="1" ht="5.0999999999999996" customHeight="1">
      <c r="A56" s="4"/>
      <c r="D56" s="22"/>
      <c r="E56" s="22"/>
    </row>
    <row r="57" spans="1:10">
      <c r="B57" s="23" t="s">
        <v>40</v>
      </c>
      <c r="C57" s="3"/>
      <c r="D57" s="3"/>
      <c r="E57" s="3"/>
      <c r="F57" s="3"/>
      <c r="G57" s="3"/>
      <c r="H57" s="3"/>
      <c r="I57" s="3"/>
      <c r="J57" s="3"/>
    </row>
    <row r="58" spans="1:10" ht="5.0999999999999996" customHeight="1">
      <c r="B58" s="23"/>
      <c r="C58" s="3"/>
      <c r="D58" s="3"/>
      <c r="E58" s="3"/>
      <c r="F58" s="3"/>
      <c r="G58" s="3"/>
      <c r="H58" s="3"/>
      <c r="I58" s="3"/>
      <c r="J58" s="3"/>
    </row>
    <row r="59" spans="1:10">
      <c r="B59" s="24" t="s">
        <v>41</v>
      </c>
      <c r="C59" s="13"/>
      <c r="D59" s="3"/>
      <c r="E59" s="3"/>
      <c r="F59" s="3"/>
      <c r="G59" s="3"/>
      <c r="H59" s="3"/>
      <c r="I59" s="3"/>
      <c r="J59" s="3"/>
    </row>
    <row r="60" spans="1:10">
      <c r="C60" s="25"/>
      <c r="D60" s="25"/>
      <c r="E60" s="25"/>
      <c r="F60" s="25"/>
      <c r="G60" s="25"/>
      <c r="H60" s="25"/>
      <c r="I60" s="25"/>
      <c r="J60" s="25"/>
    </row>
    <row r="63" spans="1:10">
      <c r="B63" s="26" t="s">
        <v>42</v>
      </c>
    </row>
  </sheetData>
  <mergeCells count="10">
    <mergeCell ref="B4:B6"/>
    <mergeCell ref="C4:D4"/>
    <mergeCell ref="F4:G4"/>
    <mergeCell ref="I4:J4"/>
    <mergeCell ref="C5:C6"/>
    <mergeCell ref="D5:D6"/>
    <mergeCell ref="F5:F6"/>
    <mergeCell ref="G5:G6"/>
    <mergeCell ref="I5:I6"/>
    <mergeCell ref="J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11.5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2021-01-15T17:57:32Z</dcterms:created>
  <dcterms:modified xsi:type="dcterms:W3CDTF">2021-06-10T13:34:34Z</dcterms:modified>
</cp:coreProperties>
</file>